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65491" windowWidth="19320" windowHeight="12240" tabRatio="719" activeTab="1"/>
  </bookViews>
  <sheets>
    <sheet name="Instructions" sheetId="1" r:id="rId1"/>
    <sheet name="Worksheet (2 hour)" sheetId="2" r:id="rId2"/>
  </sheets>
  <externalReferences>
    <externalReference r:id="rId5"/>
  </externalReferences>
  <definedNames>
    <definedName name="_xlfn.COUNTIFS" hidden="1">#NAME?</definedName>
    <definedName name="coastal" localSheetId="1">'[1]CCT Bike Model'!#REF!</definedName>
    <definedName name="coastal">'[1]CCT Bike Model'!#REF!</definedName>
    <definedName name="downtown" localSheetId="1">'[1]CCT Bike Model'!#REF!</definedName>
    <definedName name="downtown">'[1]CCT Bike Model'!#REF!</definedName>
    <definedName name="_xlnm.Print_Area" localSheetId="0">'Instructions'!$B$2:$B$4</definedName>
    <definedName name="urban" localSheetId="1">'[1]CCT Bike Model'!#REF!</definedName>
    <definedName name="urban">'[1]CCT Bike Model'!#REF!</definedName>
  </definedNames>
  <calcPr fullCalcOnLoad="1"/>
</workbook>
</file>

<file path=xl/sharedStrings.xml><?xml version="1.0" encoding="utf-8"?>
<sst xmlns="http://schemas.openxmlformats.org/spreadsheetml/2006/main" count="80" uniqueCount="65">
  <si>
    <t>(6AM - 10PM = 95% OF ALL USAGE)</t>
  </si>
  <si>
    <t>APR-SEP</t>
  </si>
  <si>
    <t>OCT-MAR</t>
  </si>
  <si>
    <t xml:space="preserve">    6am   -   9pm</t>
  </si>
  <si>
    <t>wkdy</t>
  </si>
  <si>
    <t>wkend</t>
  </si>
  <si>
    <t>DAILY ADJUSTMENT FACTORS</t>
  </si>
  <si>
    <t>MON</t>
  </si>
  <si>
    <t>TUES</t>
  </si>
  <si>
    <t>WED</t>
  </si>
  <si>
    <t>THURS</t>
  </si>
  <si>
    <t>FRI</t>
  </si>
  <si>
    <t>SAT</t>
  </si>
  <si>
    <t>SUN</t>
  </si>
  <si>
    <t>Note: Holidays use weekend rates</t>
  </si>
  <si>
    <t>MONTHLY ADJUSTMENT FACTORS</t>
  </si>
  <si>
    <t>CLIMATE REGION</t>
  </si>
  <si>
    <t>JAN</t>
  </si>
  <si>
    <t>FEB</t>
  </si>
  <si>
    <t>MAR</t>
  </si>
  <si>
    <t>APR</t>
  </si>
  <si>
    <t>MAY</t>
  </si>
  <si>
    <t>JUN</t>
  </si>
  <si>
    <t>JUL</t>
  </si>
  <si>
    <t>AUG</t>
  </si>
  <si>
    <t>SEP</t>
  </si>
  <si>
    <t>OCT</t>
  </si>
  <si>
    <t>NOV</t>
  </si>
  <si>
    <t>DEC</t>
  </si>
  <si>
    <t>Table 1: Hour to Day</t>
  </si>
  <si>
    <t>Table 2: Day to Week</t>
  </si>
  <si>
    <t>Table 3: Region and Month</t>
  </si>
  <si>
    <t>Month</t>
  </si>
  <si>
    <t>Path</t>
  </si>
  <si>
    <t>Count date</t>
  </si>
  <si>
    <t>Day</t>
  </si>
  <si>
    <t>Time of Year</t>
  </si>
  <si>
    <t>Long Winter Short Summer</t>
  </si>
  <si>
    <t>Moderate Climate</t>
  </si>
  <si>
    <t>Very Hot Summer Mild Winter</t>
  </si>
  <si>
    <t>Hour X 100</t>
  </si>
  <si>
    <t>Type List</t>
  </si>
  <si>
    <t>Climate Zone List</t>
  </si>
  <si>
    <t>Hour</t>
  </si>
  <si>
    <t>Inputs - Green cells require your attention.</t>
  </si>
  <si>
    <r>
      <t xml:space="preserve">Climate Zone: </t>
    </r>
    <r>
      <rPr>
        <sz val="10"/>
        <rFont val="Arial"/>
        <family val="2"/>
      </rPr>
      <t>Long Winter Short Summer, Moderate Climate, or Very Hot Summer Mild Winter</t>
    </r>
  </si>
  <si>
    <t>Outputs - Orange cells are the daily, weekly, monthly and annual estimates.</t>
  </si>
  <si>
    <r>
      <t xml:space="preserve">How to use this spreadsheet
</t>
    </r>
    <r>
      <rPr>
        <sz val="10"/>
        <rFont val="Arial"/>
        <family val="2"/>
      </rPr>
      <t xml:space="preserve">The purpose of this spreadsheet is to allow for the expansion or 'extrapolation' of bicycle and pedestrian counts into estimates of weekly, monthly or annual bicycle and pedestrian volumes for a given count location.
</t>
    </r>
    <r>
      <rPr>
        <b/>
        <sz val="10"/>
        <rFont val="Arial"/>
        <family val="2"/>
      </rPr>
      <t xml:space="preserve">
Why would I want to extrapolate bicycle and pedestrian counts?
</t>
    </r>
    <r>
      <rPr>
        <sz val="10"/>
        <rFont val="Arial"/>
        <family val="2"/>
      </rPr>
      <t xml:space="preserve">Collecting bicycle and pedestrian count data allows for the evaluation of bicycle and pedestrian facilities, policies and programs. Counts can be used to evaluate the impacts of specific improvement projects or to measure progress towards a municipality or agency goal, such as an increase in the number of walking and bicycling trips. Furthermore, quantifying the benefits of bicycle and walking investments is often required as a part of grant applications to fund non-motorized transportation projects.
The use of expansion factors is common in transportation planning. In this case, they are a tool for taking a limited number of counts and using them to develop estimates of bicycle and pedestrian activity in familiar and comparable units, such as monthly or yearly activity. The factors in this spreadsheet are designed to estimated daily, monthly, and annual activity based on counts done during any period of a day, month, or year. 
As discussed above, the extrapolated results may be useful for completing grant applications, quantifying the benefits of potential projects, or for estimating levels of bicycle and pedestrian activity in various seasons (i.e., winter bicycling).
</t>
    </r>
  </si>
  <si>
    <r>
      <t xml:space="preserve">How Many Counts Can it Be Based On?
</t>
    </r>
    <r>
      <rPr>
        <sz val="10"/>
        <rFont val="Arial"/>
        <family val="2"/>
      </rPr>
      <t>Given the variability of bicycle and pedestrian activity, we strongly encourage that all estimates be based on the average of at least two (2) and preferably three (3) counts during the same time period and week, especially for lower volume areas. For example, counts could be done from 2‐4pm on consecutive weekdays (Tuesday – Thursday) during the same week or in consecutive weeks. Weekday counts should always be done Tuesday through Thursday, and never on a holiday. Weekend counts can be done on either day.</t>
    </r>
  </si>
  <si>
    <t>Input your two-hour count total</t>
  </si>
  <si>
    <r>
      <t xml:space="preserve">Count time: </t>
    </r>
    <r>
      <rPr>
        <sz val="10"/>
        <rFont val="Arial"/>
        <family val="2"/>
      </rPr>
      <t>Enter first hour of two hour count period</t>
    </r>
  </si>
  <si>
    <t>Multiplier Value</t>
  </si>
  <si>
    <t>Weekly Activity</t>
  </si>
  <si>
    <t>Annual Activity</t>
  </si>
  <si>
    <t>Your two hour count extrapolated to an estimated daily figure.  See Table 1 for adjustment factors used.</t>
  </si>
  <si>
    <t>Your daily estimate extrapolated to a weekly estimate.  See Table 2 for the adjustment factor used.</t>
  </si>
  <si>
    <t xml:space="preserve">Your monthly estimate extrapolated to an annual figure. See Table 3 for the adjustment factor used. </t>
  </si>
  <si>
    <t>Your weekly estimate multiplied by the number of weeks in the count month (# of days in month/7).</t>
  </si>
  <si>
    <t>Two hour period multiplied by 1.05</t>
  </si>
  <si>
    <t xml:space="preserve">   -Street/Sidewalk--</t>
  </si>
  <si>
    <t xml:space="preserve">   -Street/Sidewalk-</t>
  </si>
  <si>
    <r>
      <t xml:space="preserve">Type: </t>
    </r>
    <r>
      <rPr>
        <sz val="10"/>
        <rFont val="Arial"/>
        <family val="2"/>
      </rPr>
      <t>Path or Street/Sidewalk</t>
    </r>
  </si>
  <si>
    <t xml:space="preserve">  ---- Path------</t>
  </si>
  <si>
    <t>Street/Sidewalk (Med-High Density)</t>
  </si>
  <si>
    <r>
      <rPr>
        <b/>
        <sz val="10"/>
        <rFont val="Arial"/>
        <family val="2"/>
      </rPr>
      <t>Spreadsheet Inputs</t>
    </r>
    <r>
      <rPr>
        <sz val="10"/>
        <rFont val="Arial"/>
        <family val="2"/>
      </rPr>
      <t xml:space="preserve">
</t>
    </r>
    <r>
      <rPr>
        <b/>
        <sz val="10"/>
        <rFont val="Arial"/>
        <family val="2"/>
      </rPr>
      <t>Count Date</t>
    </r>
    <r>
      <rPr>
        <sz val="10"/>
        <rFont val="Arial"/>
        <family val="2"/>
      </rPr>
      <t xml:space="preserve"> - Bicycle and pedestrian activity is more common on certain days of the week and during certain months of the year.  The count date allows the spreadsheet to consider the day of the week and month of the year of the count.
</t>
    </r>
    <r>
      <rPr>
        <b/>
        <sz val="10"/>
        <rFont val="Arial"/>
        <family val="2"/>
      </rPr>
      <t>Count Time</t>
    </r>
    <r>
      <rPr>
        <sz val="10"/>
        <rFont val="Arial"/>
        <family val="2"/>
      </rPr>
      <t xml:space="preserve"> - Bicycle and pedestrian activity tends to vary by time of day, with certain peak periods seeing relatively more activity.
</t>
    </r>
    <r>
      <rPr>
        <b/>
        <sz val="10"/>
        <rFont val="Arial"/>
        <family val="2"/>
      </rPr>
      <t xml:space="preserve">Type </t>
    </r>
    <r>
      <rPr>
        <sz val="10"/>
        <rFont val="Arial"/>
        <family val="2"/>
      </rPr>
      <t xml:space="preserve">- The factors currently are designed to be used for locations in or along a) multi‐use pathways (Path) and b) for counts of users cycling on the street or walking on the sidewalk in medium to high density areas. If the bicycle or pedestrian count was performed on a multi-use pathway, select Path. Otherwise select Street/Sidewalk.
</t>
    </r>
    <r>
      <rPr>
        <b/>
        <sz val="10"/>
        <rFont val="Arial"/>
        <family val="2"/>
      </rPr>
      <t>Climate Zone</t>
    </r>
    <r>
      <rPr>
        <sz val="10"/>
        <rFont val="Arial"/>
        <family val="2"/>
      </rPr>
      <t xml:space="preserve"> - Seasonal bicycle and pedestrian activity varies depending on the local climate. For example, winter is a relatively higher season for non-motorized activity in the desert environment of the Southwest as compared to the cold winters of the Northeast.  Choose which of the the three climate options best describes the local environment where the count was performed. 
</t>
    </r>
    <r>
      <rPr>
        <b/>
        <sz val="10"/>
        <rFont val="Arial"/>
        <family val="2"/>
      </rPr>
      <t>Two Hour Count Volume</t>
    </r>
    <r>
      <rPr>
        <sz val="10"/>
        <rFont val="Arial"/>
        <family val="2"/>
      </rPr>
      <t xml:space="preserve"> - The factors used in this worksheet are for combined bicyclist and pedestrian volumes and can be used for either mode.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</si>
</sst>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409]dddd\,\ mmmm\ dd\,\ yyyy"/>
    <numFmt numFmtId="168" formatCode="_(* #,##0_);_(* \(#,##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00000000"/>
    <numFmt numFmtId="175" formatCode="0.00000000000000000000000"/>
    <numFmt numFmtId="176" formatCode="0.000000"/>
    <numFmt numFmtId="177" formatCode="[$-409]h:mm:ss\ AM/PM"/>
    <numFmt numFmtId="178" formatCode="[$-409]h:mm\ AM/PM;@"/>
  </numFmts>
  <fonts count="40">
    <font>
      <sz val="10"/>
      <name val="Arial"/>
      <family val="0"/>
    </font>
    <font>
      <sz val="11"/>
      <color indexed="8"/>
      <name val="Calibri"/>
      <family val="2"/>
    </font>
    <font>
      <u val="single"/>
      <sz val="11.5"/>
      <color indexed="12"/>
      <name val="Arial"/>
      <family val="2"/>
    </font>
    <font>
      <u val="single"/>
      <sz val="11.5"/>
      <color indexed="36"/>
      <name val="Arial"/>
      <family val="2"/>
    </font>
    <font>
      <b/>
      <sz val="15"/>
      <color indexed="56"/>
      <name val="Calibri"/>
      <family val="2"/>
    </font>
    <font>
      <b/>
      <sz val="11"/>
      <color indexed="56"/>
      <name val="Calibri"/>
      <family val="2"/>
    </font>
    <font>
      <b/>
      <sz val="18"/>
      <color indexed="56"/>
      <name val="Cambria"/>
      <family val="2"/>
    </font>
    <font>
      <sz val="11"/>
      <name val="Calibri"/>
      <family val="2"/>
    </font>
    <font>
      <b/>
      <sz val="10"/>
      <name val="Arial"/>
      <family val="2"/>
    </font>
    <font>
      <u val="single"/>
      <sz val="11"/>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6"/>
      <color indexed="19"/>
      <name val="Arial"/>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theme="6" tint="-0.4999699890613556"/>
      <name val="Arial"/>
      <family val="2"/>
    </font>
    <font>
      <sz val="11"/>
      <color rgb="FF00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2"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6" borderId="0" applyNumberFormat="0" applyBorder="0" applyAlignment="0" applyProtection="0"/>
    <xf numFmtId="0" fontId="4" fillId="0" borderId="3" applyNumberFormat="0" applyFill="0" applyAlignment="0" applyProtection="0"/>
    <xf numFmtId="0" fontId="17"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1"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wrapText="1"/>
    </xf>
    <xf numFmtId="0" fontId="0" fillId="0" borderId="0" xfId="0" applyFill="1" applyAlignment="1">
      <alignment/>
    </xf>
    <xf numFmtId="0" fontId="0" fillId="0" borderId="10" xfId="0" applyBorder="1" applyAlignment="1">
      <alignment/>
    </xf>
    <xf numFmtId="0" fontId="38"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39" fillId="0" borderId="13" xfId="0" applyFont="1" applyBorder="1" applyAlignment="1">
      <alignment horizontal="center"/>
    </xf>
    <xf numFmtId="9" fontId="39" fillId="0" borderId="0" xfId="0" applyNumberFormat="1" applyFont="1" applyBorder="1" applyAlignment="1">
      <alignment horizontal="right"/>
    </xf>
    <xf numFmtId="9" fontId="39" fillId="0" borderId="14" xfId="0" applyNumberFormat="1" applyFont="1" applyBorder="1" applyAlignment="1">
      <alignment horizontal="right"/>
    </xf>
    <xf numFmtId="0" fontId="39" fillId="0" borderId="15" xfId="0" applyFont="1" applyBorder="1" applyAlignment="1">
      <alignment horizontal="center"/>
    </xf>
    <xf numFmtId="9" fontId="39" fillId="0" borderId="16" xfId="0" applyNumberFormat="1" applyFont="1" applyBorder="1" applyAlignment="1">
      <alignment horizontal="right"/>
    </xf>
    <xf numFmtId="0" fontId="7" fillId="0" borderId="16" xfId="0" applyFont="1" applyBorder="1" applyAlignment="1">
      <alignment/>
    </xf>
    <xf numFmtId="9" fontId="39" fillId="0" borderId="17" xfId="0" applyNumberFormat="1" applyFont="1" applyBorder="1" applyAlignment="1">
      <alignment horizontal="right"/>
    </xf>
    <xf numFmtId="0" fontId="38" fillId="0" borderId="10" xfId="0" applyFont="1" applyBorder="1" applyAlignment="1">
      <alignment/>
    </xf>
    <xf numFmtId="0" fontId="7" fillId="0" borderId="15" xfId="0" applyFont="1" applyBorder="1" applyAlignment="1">
      <alignment/>
    </xf>
    <xf numFmtId="0" fontId="0" fillId="0" borderId="17" xfId="0" applyBorder="1" applyAlignment="1">
      <alignment/>
    </xf>
    <xf numFmtId="0" fontId="0" fillId="0" borderId="0" xfId="0" applyNumberFormat="1" applyAlignment="1">
      <alignment/>
    </xf>
    <xf numFmtId="0" fontId="0" fillId="0" borderId="0" xfId="0" applyFont="1" applyAlignment="1">
      <alignment/>
    </xf>
    <xf numFmtId="0" fontId="8" fillId="0" borderId="0" xfId="0" applyFont="1" applyAlignment="1">
      <alignment/>
    </xf>
    <xf numFmtId="0" fontId="0" fillId="0" borderId="0" xfId="0" applyFont="1" applyFill="1" applyBorder="1" applyAlignment="1">
      <alignment/>
    </xf>
    <xf numFmtId="0" fontId="39" fillId="0" borderId="0" xfId="0" applyFont="1" applyBorder="1" applyAlignment="1">
      <alignment/>
    </xf>
    <xf numFmtId="0" fontId="9" fillId="0" borderId="0" xfId="0" applyFont="1" applyBorder="1" applyAlignment="1">
      <alignment/>
    </xf>
    <xf numFmtId="0" fontId="7" fillId="0" borderId="13" xfId="0" applyFont="1" applyBorder="1" applyAlignment="1">
      <alignment horizontal="center"/>
    </xf>
    <xf numFmtId="0" fontId="7" fillId="0" borderId="0" xfId="0" applyFont="1" applyFill="1" applyBorder="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9" fillId="0" borderId="13" xfId="0" applyFont="1" applyBorder="1" applyAlignment="1">
      <alignment/>
    </xf>
    <xf numFmtId="0" fontId="39" fillId="0" borderId="0" xfId="0" applyFont="1" applyBorder="1" applyAlignment="1">
      <alignment/>
    </xf>
    <xf numFmtId="0" fontId="39" fillId="0" borderId="14" xfId="0" applyFont="1" applyBorder="1" applyAlignment="1">
      <alignment/>
    </xf>
    <xf numFmtId="0" fontId="0" fillId="0" borderId="18" xfId="0" applyFont="1" applyBorder="1" applyAlignment="1">
      <alignment horizontal="left" vertical="center"/>
    </xf>
    <xf numFmtId="0" fontId="0" fillId="0" borderId="18"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10" fillId="0" borderId="0" xfId="0" applyFont="1" applyAlignment="1">
      <alignment/>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3" fontId="0" fillId="30" borderId="18" xfId="0" applyNumberFormat="1" applyFill="1" applyBorder="1" applyAlignment="1">
      <alignment horizontal="center" vertical="center"/>
    </xf>
    <xf numFmtId="0" fontId="8" fillId="31" borderId="18" xfId="0" applyFont="1" applyFill="1" applyBorder="1" applyAlignment="1">
      <alignment vertical="center"/>
    </xf>
    <xf numFmtId="0" fontId="8" fillId="30" borderId="18" xfId="0" applyFont="1" applyFill="1" applyBorder="1" applyAlignment="1">
      <alignment vertical="center" wrapText="1"/>
    </xf>
    <xf numFmtId="0" fontId="8" fillId="32" borderId="18" xfId="0" applyFont="1" applyFill="1" applyBorder="1" applyAlignment="1">
      <alignment horizontal="center" wrapText="1"/>
    </xf>
    <xf numFmtId="0" fontId="8" fillId="0" borderId="18" xfId="0" applyFont="1" applyBorder="1" applyAlignment="1">
      <alignment vertical="center"/>
    </xf>
    <xf numFmtId="0" fontId="8" fillId="0" borderId="18" xfId="0" applyFont="1" applyBorder="1" applyAlignment="1">
      <alignment vertical="center" wrapText="1"/>
    </xf>
    <xf numFmtId="4" fontId="0" fillId="0" borderId="18" xfId="0" applyNumberFormat="1" applyFill="1" applyBorder="1" applyAlignment="1">
      <alignment horizontal="center" vertical="center"/>
    </xf>
    <xf numFmtId="0" fontId="0" fillId="32" borderId="18" xfId="0" applyFont="1" applyFill="1" applyBorder="1" applyAlignment="1">
      <alignment horizontal="center" vertical="center"/>
    </xf>
    <xf numFmtId="9" fontId="0" fillId="32" borderId="18" xfId="0" applyNumberFormat="1" applyFill="1" applyBorder="1" applyAlignment="1">
      <alignment horizontal="center" vertical="center"/>
    </xf>
    <xf numFmtId="2" fontId="0" fillId="32" borderId="18" xfId="0" applyNumberFormat="1" applyFont="1" applyFill="1" applyBorder="1" applyAlignment="1">
      <alignment horizontal="center" vertical="center"/>
    </xf>
    <xf numFmtId="0" fontId="0" fillId="31" borderId="18" xfId="0" applyFill="1" applyBorder="1" applyAlignment="1" applyProtection="1">
      <alignment horizontal="center" vertical="center"/>
      <protection locked="0"/>
    </xf>
    <xf numFmtId="14" fontId="0" fillId="31" borderId="18" xfId="0" applyNumberFormat="1" applyFont="1" applyFill="1" applyBorder="1" applyAlignment="1" applyProtection="1">
      <alignment horizontal="center" vertical="center"/>
      <protection locked="0"/>
    </xf>
    <xf numFmtId="18" fontId="0" fillId="31" borderId="18" xfId="0" applyNumberFormat="1" applyFill="1" applyBorder="1" applyAlignment="1" applyProtection="1">
      <alignment horizontal="center" vertical="center"/>
      <protection locked="0"/>
    </xf>
    <xf numFmtId="9" fontId="7" fillId="0" borderId="0" xfId="0" applyNumberFormat="1" applyFont="1" applyBorder="1" applyAlignment="1">
      <alignment/>
    </xf>
    <xf numFmtId="0" fontId="0" fillId="33" borderId="0" xfId="0" applyFill="1" applyAlignment="1">
      <alignment/>
    </xf>
    <xf numFmtId="0" fontId="0" fillId="33" borderId="0" xfId="0" applyFill="1" applyAlignment="1">
      <alignment wrapText="1"/>
    </xf>
    <xf numFmtId="0" fontId="0" fillId="33" borderId="0" xfId="0" applyFont="1" applyFill="1" applyBorder="1" applyAlignment="1">
      <alignment wrapText="1"/>
    </xf>
    <xf numFmtId="0" fontId="0" fillId="33" borderId="0" xfId="0" applyFill="1" applyBorder="1" applyAlignment="1">
      <alignment/>
    </xf>
    <xf numFmtId="0" fontId="0" fillId="33" borderId="0" xfId="0" applyFill="1" applyAlignment="1">
      <alignment vertical="top"/>
    </xf>
    <xf numFmtId="0" fontId="0" fillId="33" borderId="0" xfId="0"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0" xfId="0" applyFont="1" applyAlignment="1">
      <alignment vertical="top"/>
    </xf>
    <xf numFmtId="0" fontId="0" fillId="0" borderId="19"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0" fillId="31" borderId="18" xfId="0" applyFont="1" applyFill="1" applyBorder="1" applyAlignment="1" applyProtection="1">
      <alignment horizontal="center" vertical="center" wrapText="1"/>
      <protection locked="0"/>
    </xf>
    <xf numFmtId="0" fontId="39" fillId="0" borderId="13" xfId="0" applyFont="1" applyBorder="1" applyAlignment="1">
      <alignment/>
    </xf>
    <xf numFmtId="9" fontId="0" fillId="0" borderId="0" xfId="82" applyFont="1" applyAlignment="1">
      <alignment/>
    </xf>
    <xf numFmtId="0" fontId="39" fillId="0" borderId="0" xfId="0" applyFont="1" applyBorder="1" applyAlignment="1">
      <alignment horizontal="center"/>
    </xf>
    <xf numFmtId="0" fontId="39" fillId="0" borderId="14" xfId="0" applyFont="1" applyBorder="1" applyAlignment="1">
      <alignment horizontal="center"/>
    </xf>
    <xf numFmtId="18" fontId="0" fillId="0" borderId="0" xfId="0" applyNumberFormat="1" applyAlignment="1">
      <alignment/>
    </xf>
    <xf numFmtId="0" fontId="7" fillId="32" borderId="0" xfId="0" applyFont="1" applyFill="1" applyBorder="1" applyAlignment="1">
      <alignment horizontal="center"/>
    </xf>
    <xf numFmtId="0" fontId="7" fillId="32" borderId="14" xfId="0" applyFont="1" applyFill="1" applyBorder="1" applyAlignment="1">
      <alignment horizontal="center"/>
    </xf>
    <xf numFmtId="0" fontId="7" fillId="0" borderId="0" xfId="0" applyFont="1" applyBorder="1" applyAlignment="1">
      <alignment horizontal="center"/>
    </xf>
    <xf numFmtId="0" fontId="39" fillId="0" borderId="0" xfId="0" applyFont="1" applyBorder="1" applyAlignment="1">
      <alignment horizontal="center" wrapText="1"/>
    </xf>
    <xf numFmtId="0" fontId="8" fillId="0" borderId="0" xfId="0" applyFont="1" applyAlignment="1">
      <alignment horizontal="left" vertical="center"/>
    </xf>
    <xf numFmtId="0" fontId="8" fillId="0" borderId="0" xfId="0" applyFont="1" applyFill="1" applyBorder="1" applyAlignment="1">
      <alignment horizontal="left" vertical="center"/>
    </xf>
    <xf numFmtId="4"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14" fontId="0" fillId="0" borderId="0" xfId="0" applyNumberFormat="1" applyFont="1" applyFill="1" applyBorder="1" applyAlignment="1" applyProtection="1">
      <alignment horizontal="center" vertical="center"/>
      <protection locked="0"/>
    </xf>
    <xf numFmtId="18" fontId="0" fillId="0" borderId="0" xfId="0" applyNumberForma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ill="1" applyBorder="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xf>
    <xf numFmtId="0" fontId="0" fillId="0" borderId="16" xfId="0" applyBorder="1" applyAlignment="1">
      <alignment/>
    </xf>
    <xf numFmtId="0" fontId="0" fillId="0" borderId="17" xfId="0" applyBorder="1" applyAlignment="1">
      <alignment/>
    </xf>
    <xf numFmtId="0" fontId="39" fillId="0" borderId="13" xfId="0" applyFont="1" applyBorder="1" applyAlignment="1">
      <alignment/>
    </xf>
    <xf numFmtId="0" fontId="39" fillId="0" borderId="14" xfId="0" applyFont="1" applyBorder="1" applyAlignment="1">
      <alignment/>
    </xf>
    <xf numFmtId="0" fontId="39" fillId="0" borderId="13" xfId="0" applyFont="1" applyBorder="1" applyAlignment="1">
      <alignment wrapText="1"/>
    </xf>
    <xf numFmtId="0" fontId="39" fillId="0" borderId="0" xfId="0" applyFont="1" applyBorder="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2" xfId="62"/>
    <cellStyle name="Normal 3" xfId="63"/>
    <cellStyle name="Normal 4" xfId="64"/>
    <cellStyle name="Normal 5" xfId="65"/>
    <cellStyle name="Normal 6" xfId="66"/>
    <cellStyle name="Normal 7" xfId="67"/>
    <cellStyle name="Normal 8" xfId="68"/>
    <cellStyle name="Normal 9" xfId="69"/>
    <cellStyle name="Normal 9 2" xfId="70"/>
    <cellStyle name="Note" xfId="71"/>
    <cellStyle name="Note 10" xfId="72"/>
    <cellStyle name="Note 2" xfId="73"/>
    <cellStyle name="Note 3" xfId="74"/>
    <cellStyle name="Note 4" xfId="75"/>
    <cellStyle name="Note 5" xfId="76"/>
    <cellStyle name="Note 6" xfId="77"/>
    <cellStyle name="Note 7" xfId="78"/>
    <cellStyle name="Note 8" xfId="79"/>
    <cellStyle name="Note 9" xfId="80"/>
    <cellStyle name="Output" xfId="81"/>
    <cellStyle name="Percent" xfId="82"/>
    <cellStyle name="Title" xfId="83"/>
    <cellStyle name="Total" xfId="84"/>
    <cellStyle name="Warning Text" xfId="85"/>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enniferdonlon\Desktop\Draft%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Estimates"/>
      <sheetName val="CCT Ped Model"/>
      <sheetName val="Ped Model Refernce"/>
      <sheetName val="Sheet2"/>
      <sheetName val="CCT Bike Model"/>
      <sheetName val="Extrap Perc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
  <sheetViews>
    <sheetView zoomScaleSheetLayoutView="100" workbookViewId="0" topLeftCell="B1">
      <selection activeCell="B14" sqref="B14"/>
    </sheetView>
  </sheetViews>
  <sheetFormatPr defaultColWidth="9.140625" defaultRowHeight="12.75"/>
  <cols>
    <col min="1" max="1" width="1.7109375" style="0" customWidth="1"/>
    <col min="2" max="2" width="173.7109375" style="0" customWidth="1"/>
    <col min="3" max="3" width="2.57421875" style="33" customWidth="1"/>
    <col min="4" max="4" width="41.140625" style="0" customWidth="1"/>
    <col min="5" max="5" width="44.57421875" style="0" customWidth="1"/>
  </cols>
  <sheetData>
    <row r="1" spans="1:3" ht="11.25" customHeight="1" thickBot="1">
      <c r="A1" s="59"/>
      <c r="B1" s="59"/>
      <c r="C1" s="60"/>
    </row>
    <row r="2" spans="1:11" s="66" customFormat="1" ht="235.5" customHeight="1">
      <c r="A2" s="63"/>
      <c r="B2" s="69" t="s">
        <v>47</v>
      </c>
      <c r="C2" s="64"/>
      <c r="D2" s="65"/>
      <c r="K2" s="67"/>
    </row>
    <row r="3" spans="1:11" s="66" customFormat="1" ht="84" customHeight="1">
      <c r="A3" s="63"/>
      <c r="B3" s="70" t="s">
        <v>48</v>
      </c>
      <c r="C3" s="64"/>
      <c r="D3" s="65"/>
      <c r="K3" s="67"/>
    </row>
    <row r="4" spans="1:4" ht="196.5" customHeight="1" thickBot="1">
      <c r="A4" s="59"/>
      <c r="B4" s="68" t="s">
        <v>64</v>
      </c>
      <c r="C4" s="61"/>
      <c r="D4" s="34"/>
    </row>
    <row r="5" spans="1:4" ht="12.75">
      <c r="A5" s="59"/>
      <c r="B5" s="62"/>
      <c r="C5" s="61"/>
      <c r="D5" s="34"/>
    </row>
    <row r="6" ht="12.75">
      <c r="B6" s="32"/>
    </row>
  </sheetData>
  <sheetProtection password="EF64" sheet="1"/>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AD60"/>
  <sheetViews>
    <sheetView tabSelected="1" zoomScale="85" zoomScaleNormal="85" zoomScalePageLayoutView="0" workbookViewId="0" topLeftCell="A1">
      <selection activeCell="C26" sqref="C26"/>
    </sheetView>
  </sheetViews>
  <sheetFormatPr defaultColWidth="8.8515625" defaultRowHeight="12.75"/>
  <cols>
    <col min="1" max="1" width="1.8515625" style="0" customWidth="1"/>
    <col min="2" max="2" width="9.8515625" style="0" customWidth="1"/>
    <col min="3" max="3" width="53.8515625" style="0" customWidth="1"/>
    <col min="4" max="4" width="31.421875" style="0" customWidth="1"/>
    <col min="5" max="5" width="1.8515625" style="4" customWidth="1"/>
    <col min="6" max="6" width="8.8515625" style="0" customWidth="1"/>
    <col min="7" max="7" width="10.140625" style="0" customWidth="1"/>
    <col min="8" max="8" width="8.8515625" style="0" customWidth="1"/>
    <col min="9" max="9" width="7.7109375" style="0" customWidth="1"/>
    <col min="10" max="10" width="9.28125" style="0" customWidth="1"/>
    <col min="11" max="11" width="10.28125" style="0" customWidth="1"/>
    <col min="12" max="12" width="8.8515625" style="0" customWidth="1"/>
    <col min="13" max="14" width="11.140625" style="0" customWidth="1"/>
    <col min="15" max="15" width="10.00390625" style="0" customWidth="1"/>
    <col min="16" max="16" width="8.8515625" style="0" customWidth="1"/>
    <col min="17" max="17" width="9.421875" style="0" customWidth="1"/>
    <col min="18" max="18" width="0" style="0" hidden="1" customWidth="1"/>
    <col min="19" max="19" width="14.00390625" style="0" customWidth="1"/>
    <col min="20" max="20" width="9.140625" style="0" customWidth="1"/>
    <col min="21" max="21" width="11.140625" style="0" customWidth="1"/>
    <col min="22" max="22" width="9.00390625" style="0" customWidth="1"/>
    <col min="23" max="23" width="4.00390625" style="0" hidden="1" customWidth="1"/>
    <col min="24" max="24" width="3.7109375" style="0" customWidth="1"/>
    <col min="25" max="25" width="14.00390625" style="0" customWidth="1"/>
    <col min="26" max="26" width="9.7109375" style="0" customWidth="1"/>
    <col min="27" max="27" width="15.421875" style="0" customWidth="1"/>
    <col min="28" max="28" width="2.7109375" style="0" customWidth="1"/>
    <col min="29" max="29" width="18.140625" style="0" customWidth="1"/>
    <col min="30" max="30" width="2.00390625" style="0" customWidth="1"/>
  </cols>
  <sheetData>
    <row r="2" spans="6:14" ht="12.75" hidden="1">
      <c r="F2" s="26" t="s">
        <v>35</v>
      </c>
      <c r="G2" s="26" t="s">
        <v>32</v>
      </c>
      <c r="H2" s="26" t="s">
        <v>35</v>
      </c>
      <c r="I2" s="26" t="s">
        <v>36</v>
      </c>
      <c r="J2" s="26" t="s">
        <v>40</v>
      </c>
      <c r="K2" s="26" t="s">
        <v>41</v>
      </c>
      <c r="L2" s="26" t="s">
        <v>42</v>
      </c>
      <c r="N2" s="26" t="s">
        <v>43</v>
      </c>
    </row>
    <row r="3" spans="6:14" ht="12.75" hidden="1">
      <c r="F3">
        <f>IF(D22&gt;0,WEEKDAY(D22),0)</f>
        <v>3</v>
      </c>
      <c r="G3">
        <f>IF(D22&gt;0,MONTH(D22),0)</f>
        <v>9</v>
      </c>
      <c r="H3" t="str">
        <f>IF(AND(F3&gt;1,F3&lt;7),"Weekday","Weekend")</f>
        <v>Weekday</v>
      </c>
      <c r="I3" t="str">
        <f>IF(AND(G3&gt;3,G3&lt;10),"APR-SEP","OCT-MAR")</f>
        <v>APR-SEP</v>
      </c>
      <c r="J3" s="24">
        <f>HOUR(D23)*100</f>
        <v>1600</v>
      </c>
      <c r="K3" t="s">
        <v>33</v>
      </c>
      <c r="L3" t="s">
        <v>37</v>
      </c>
      <c r="N3" s="76">
        <v>0.25</v>
      </c>
    </row>
    <row r="4" spans="11:14" ht="51" hidden="1">
      <c r="K4" s="33" t="s">
        <v>63</v>
      </c>
      <c r="L4" t="s">
        <v>38</v>
      </c>
      <c r="N4" s="76">
        <v>0.2916666666666667</v>
      </c>
    </row>
    <row r="5" spans="12:14" ht="12.75" hidden="1">
      <c r="L5" s="25" t="s">
        <v>39</v>
      </c>
      <c r="N5" s="76">
        <v>0.3333333333333333</v>
      </c>
    </row>
    <row r="6" spans="12:14" ht="12.75" hidden="1">
      <c r="L6" s="25"/>
      <c r="N6" s="76">
        <v>0.375</v>
      </c>
    </row>
    <row r="7" spans="12:14" ht="12.75" hidden="1">
      <c r="L7" s="25"/>
      <c r="N7" s="76">
        <v>0.416666666666667</v>
      </c>
    </row>
    <row r="8" spans="12:14" ht="12.75" hidden="1">
      <c r="L8" s="25"/>
      <c r="N8" s="76">
        <v>0.458333333333333</v>
      </c>
    </row>
    <row r="9" spans="12:14" ht="12.75" hidden="1">
      <c r="L9" s="25"/>
      <c r="N9" s="76">
        <v>0.5</v>
      </c>
    </row>
    <row r="10" spans="12:14" ht="12.75" hidden="1">
      <c r="L10" s="25"/>
      <c r="N10" s="76">
        <v>0.541666666666667</v>
      </c>
    </row>
    <row r="11" spans="12:14" ht="12.75" hidden="1">
      <c r="L11" s="25"/>
      <c r="N11" s="76">
        <v>0.583333333333333</v>
      </c>
    </row>
    <row r="12" spans="12:14" ht="12.75" hidden="1">
      <c r="L12" s="25"/>
      <c r="N12" s="76">
        <v>0.625</v>
      </c>
    </row>
    <row r="13" spans="12:14" ht="12.75" hidden="1">
      <c r="L13" s="25"/>
      <c r="N13" s="76">
        <v>0.666666666666667</v>
      </c>
    </row>
    <row r="14" spans="12:14" ht="12.75" hidden="1">
      <c r="L14" s="25"/>
      <c r="N14" s="76">
        <v>0.708333333333334</v>
      </c>
    </row>
    <row r="15" spans="12:14" ht="12.75" hidden="1">
      <c r="L15" s="25"/>
      <c r="N15" s="76">
        <v>0.75</v>
      </c>
    </row>
    <row r="16" spans="12:14" ht="12.75" hidden="1">
      <c r="L16" s="25"/>
      <c r="N16" s="76">
        <v>0.791666666666667</v>
      </c>
    </row>
    <row r="17" spans="12:14" ht="12.75" hidden="1">
      <c r="L17" s="25"/>
      <c r="N17" s="76">
        <v>0.833333333333334</v>
      </c>
    </row>
    <row r="18" ht="12.75">
      <c r="L18" s="25"/>
    </row>
    <row r="19" ht="36" customHeight="1">
      <c r="C19" s="46" t="s">
        <v>44</v>
      </c>
    </row>
    <row r="20" ht="12.75">
      <c r="C20" s="27"/>
    </row>
    <row r="21" spans="3:14" ht="36" customHeight="1">
      <c r="C21" s="49" t="s">
        <v>49</v>
      </c>
      <c r="D21" s="55">
        <v>20</v>
      </c>
      <c r="E21" s="84"/>
      <c r="G21" s="25"/>
      <c r="K21" s="4"/>
      <c r="L21" s="4"/>
      <c r="M21" s="4"/>
      <c r="N21" s="4"/>
    </row>
    <row r="22" spans="3:5" ht="36" customHeight="1">
      <c r="C22" s="49" t="s">
        <v>34</v>
      </c>
      <c r="D22" s="56">
        <v>40442</v>
      </c>
      <c r="E22" s="85"/>
    </row>
    <row r="23" spans="3:11" ht="36" customHeight="1">
      <c r="C23" s="49" t="s">
        <v>50</v>
      </c>
      <c r="D23" s="57">
        <v>0.666666666666667</v>
      </c>
      <c r="E23" s="86"/>
      <c r="G23" s="25"/>
      <c r="I23" s="76"/>
      <c r="J23" s="25"/>
      <c r="K23" s="76"/>
    </row>
    <row r="24" spans="3:5" ht="36" customHeight="1">
      <c r="C24" s="49" t="s">
        <v>61</v>
      </c>
      <c r="D24" s="71" t="s">
        <v>63</v>
      </c>
      <c r="E24" s="87"/>
    </row>
    <row r="25" spans="3:5" ht="36" customHeight="1">
      <c r="C25" s="50" t="s">
        <v>45</v>
      </c>
      <c r="D25" s="71" t="s">
        <v>37</v>
      </c>
      <c r="E25" s="88"/>
    </row>
    <row r="26" spans="3:5" ht="36" customHeight="1">
      <c r="C26" s="41"/>
      <c r="D26" s="43"/>
      <c r="E26" s="43"/>
    </row>
    <row r="27" spans="2:8" s="42" customFormat="1" ht="36" customHeight="1">
      <c r="B27" s="48" t="s">
        <v>51</v>
      </c>
      <c r="C27" s="47" t="s">
        <v>46</v>
      </c>
      <c r="D27" s="44"/>
      <c r="E27" s="44"/>
      <c r="H27" s="26"/>
    </row>
    <row r="28" spans="2:3" ht="12.75">
      <c r="B28" s="2"/>
      <c r="C28" s="25"/>
    </row>
    <row r="29" spans="2:5" ht="36" customHeight="1">
      <c r="B29" s="52">
        <v>1.05</v>
      </c>
      <c r="C29" s="38" t="s">
        <v>58</v>
      </c>
      <c r="D29" s="51">
        <f>D21*1.05</f>
        <v>21</v>
      </c>
      <c r="E29" s="83"/>
    </row>
    <row r="30" spans="2:10" ht="27.75" customHeight="1">
      <c r="B30" s="53">
        <f>LOOKUP(J3,F45:F60,IF(G44="X",G45:G60,IF(H44="X",H45:H60,IF(I44="X",I45:I60,IF(J44="X",J45:J60,IF(L44="X",L45:L60,IF(M44="X",M45:M60,IF(N44="X",N45:N60,O45:O60))))))))+LOOKUP(J3+100,F45:F60,IF(G44="X",G45:G60,IF(H44="X",H45:H60,IF(I44="X",I45:I60,IF(J44="X",J45:J60,IF(L44="X",L45:L60,IF(M44="X",M45:M60,IF(N44="X",N45:N60,O45:O60))))))))</f>
        <v>0.14</v>
      </c>
      <c r="C30" s="39" t="s">
        <v>54</v>
      </c>
      <c r="D30" s="45">
        <f>D29/B30</f>
        <v>149.99999999999997</v>
      </c>
      <c r="E30" s="89"/>
      <c r="F30" s="81" t="str">
        <f>"Daily Activity ("&amp;TEXT(D22,"dddd")&amp;")"</f>
        <v>Daily Activity (Tuesday)</v>
      </c>
      <c r="G30" s="73"/>
      <c r="I30" s="2"/>
      <c r="J30" s="2"/>
    </row>
    <row r="31" spans="2:9" ht="27.75" customHeight="1">
      <c r="B31" s="53">
        <f>LOOKUP(F3,R41:R47,S41:S47)</f>
        <v>0.13</v>
      </c>
      <c r="C31" s="39" t="s">
        <v>55</v>
      </c>
      <c r="D31" s="45">
        <f>D30/B31</f>
        <v>1153.8461538461536</v>
      </c>
      <c r="E31" s="89"/>
      <c r="F31" s="81" t="s">
        <v>52</v>
      </c>
      <c r="I31" s="4"/>
    </row>
    <row r="32" spans="2:9" ht="27.75" customHeight="1">
      <c r="B32" s="54">
        <f>(DAY(DATE(YEAR(D22),MONTH(D22)+1,1)-1))/7</f>
        <v>4.285714285714286</v>
      </c>
      <c r="C32" s="39" t="s">
        <v>57</v>
      </c>
      <c r="D32" s="45">
        <f>D31*B32</f>
        <v>4945.054945054943</v>
      </c>
      <c r="E32" s="89"/>
      <c r="F32" s="81" t="str">
        <f>"Monthly Activity ("&amp;TEXT(D22,"mmmm")&amp;")"</f>
        <v>Monthly Activity (September)</v>
      </c>
      <c r="I32" s="4"/>
    </row>
    <row r="33" spans="2:18" ht="27.75" customHeight="1">
      <c r="B33" s="53">
        <f>LOOKUP(G3,W42:W53,IF(D25="Long Winter Short Summer",Y42:Y53,IF(D25="Moderate Climate",AA42:AA53,IF(D25="Very Hot Summer Mild Winter",AC42:AC53,"Wrong Response"))))</f>
        <v>0.11</v>
      </c>
      <c r="C33" s="39" t="s">
        <v>56</v>
      </c>
      <c r="D33" s="45">
        <f>D32/B33</f>
        <v>44955.04495504494</v>
      </c>
      <c r="E33" s="89"/>
      <c r="F33" s="82" t="s">
        <v>53</v>
      </c>
      <c r="R33" s="4"/>
    </row>
    <row r="34" ht="12.75">
      <c r="C34" s="3"/>
    </row>
    <row r="35" ht="12.75">
      <c r="C35" s="40"/>
    </row>
    <row r="36" spans="6:30" ht="20.25">
      <c r="F36" s="5"/>
      <c r="G36" s="6" t="s">
        <v>29</v>
      </c>
      <c r="H36" s="7"/>
      <c r="I36" s="7"/>
      <c r="J36" s="7"/>
      <c r="K36" s="7"/>
      <c r="L36" s="7"/>
      <c r="M36" s="7"/>
      <c r="N36" s="7"/>
      <c r="O36" s="8"/>
      <c r="P36" s="1"/>
      <c r="Q36" s="21" t="s">
        <v>30</v>
      </c>
      <c r="R36" s="6"/>
      <c r="S36" s="7"/>
      <c r="T36" s="8"/>
      <c r="V36" s="21" t="s">
        <v>31</v>
      </c>
      <c r="W36" s="7"/>
      <c r="X36" s="7"/>
      <c r="Y36" s="7"/>
      <c r="Z36" s="7"/>
      <c r="AA36" s="7"/>
      <c r="AB36" s="7"/>
      <c r="AC36" s="7"/>
      <c r="AD36" s="8"/>
    </row>
    <row r="37" spans="6:30" ht="12.75">
      <c r="F37" s="9"/>
      <c r="G37" s="1"/>
      <c r="H37" s="1"/>
      <c r="I37" s="1"/>
      <c r="J37" s="1"/>
      <c r="K37" s="1"/>
      <c r="L37" s="1"/>
      <c r="M37" s="1"/>
      <c r="N37" s="1"/>
      <c r="O37" s="10"/>
      <c r="P37" s="1"/>
      <c r="Q37" s="9"/>
      <c r="R37" s="1"/>
      <c r="S37" s="1"/>
      <c r="T37" s="10"/>
      <c r="V37" s="9"/>
      <c r="W37" s="1"/>
      <c r="X37" s="1"/>
      <c r="Y37" s="1"/>
      <c r="Z37" s="1"/>
      <c r="AA37" s="1"/>
      <c r="AB37" s="1"/>
      <c r="AC37" s="1"/>
      <c r="AD37" s="10"/>
    </row>
    <row r="38" spans="6:30" ht="15">
      <c r="F38" s="11"/>
      <c r="G38" s="28" t="s">
        <v>0</v>
      </c>
      <c r="H38" s="28"/>
      <c r="I38" s="28"/>
      <c r="J38" s="28"/>
      <c r="K38" s="12"/>
      <c r="L38" s="12"/>
      <c r="M38" s="12"/>
      <c r="N38" s="12"/>
      <c r="O38" s="13"/>
      <c r="P38" s="12"/>
      <c r="Q38" s="96" t="s">
        <v>6</v>
      </c>
      <c r="R38" s="90"/>
      <c r="S38" s="90"/>
      <c r="T38" s="97"/>
      <c r="V38" s="72" t="s">
        <v>15</v>
      </c>
      <c r="W38" s="28"/>
      <c r="X38" s="28"/>
      <c r="Y38" s="28"/>
      <c r="Z38" s="12"/>
      <c r="AA38" s="12"/>
      <c r="AB38" s="12"/>
      <c r="AC38" s="12"/>
      <c r="AD38" s="10"/>
    </row>
    <row r="39" spans="6:30" ht="15">
      <c r="F39" s="11"/>
      <c r="H39" s="12"/>
      <c r="I39" s="12"/>
      <c r="J39" s="12"/>
      <c r="K39" s="12"/>
      <c r="M39" s="12"/>
      <c r="N39" s="12"/>
      <c r="O39" s="13"/>
      <c r="P39" s="12"/>
      <c r="Q39" s="35"/>
      <c r="R39" s="36"/>
      <c r="S39" s="36"/>
      <c r="T39" s="37"/>
      <c r="V39" s="11"/>
      <c r="W39" s="12"/>
      <c r="X39" s="12"/>
      <c r="Y39" s="12"/>
      <c r="Z39" s="12"/>
      <c r="AA39" s="12"/>
      <c r="AB39" s="12"/>
      <c r="AC39" s="12"/>
      <c r="AD39" s="10"/>
    </row>
    <row r="40" spans="6:30" ht="27" customHeight="1">
      <c r="F40" s="11"/>
      <c r="G40" s="91" t="s">
        <v>1</v>
      </c>
      <c r="H40" s="91"/>
      <c r="I40" s="91"/>
      <c r="J40" s="91"/>
      <c r="K40" s="12"/>
      <c r="L40" s="91" t="s">
        <v>2</v>
      </c>
      <c r="M40" s="91"/>
      <c r="N40" s="91"/>
      <c r="O40" s="92"/>
      <c r="P40" s="12"/>
      <c r="Q40" s="35"/>
      <c r="R40" s="36"/>
      <c r="T40" s="13"/>
      <c r="V40" s="98" t="s">
        <v>16</v>
      </c>
      <c r="W40" s="99"/>
      <c r="X40" s="29"/>
      <c r="Y40" s="80" t="s">
        <v>37</v>
      </c>
      <c r="Z40" s="80"/>
      <c r="AA40" s="80" t="s">
        <v>38</v>
      </c>
      <c r="AB40" s="80"/>
      <c r="AC40" s="80" t="s">
        <v>39</v>
      </c>
      <c r="AD40" s="10"/>
    </row>
    <row r="41" spans="6:30" ht="15">
      <c r="F41" s="11"/>
      <c r="G41" s="91" t="s">
        <v>3</v>
      </c>
      <c r="H41" s="91"/>
      <c r="I41" s="91"/>
      <c r="J41" s="91"/>
      <c r="K41" s="12"/>
      <c r="L41" s="91" t="s">
        <v>3</v>
      </c>
      <c r="M41" s="91"/>
      <c r="N41" s="91"/>
      <c r="O41" s="92"/>
      <c r="P41" s="12"/>
      <c r="Q41" s="35" t="s">
        <v>13</v>
      </c>
      <c r="R41" s="36">
        <v>1</v>
      </c>
      <c r="S41" s="15">
        <v>0.18</v>
      </c>
      <c r="T41" s="13"/>
      <c r="V41" s="11"/>
      <c r="W41" s="12"/>
      <c r="X41" s="12"/>
      <c r="Y41" s="90"/>
      <c r="Z41" s="90"/>
      <c r="AA41" s="36"/>
      <c r="AB41" s="12"/>
      <c r="AC41" s="36"/>
      <c r="AD41" s="10"/>
    </row>
    <row r="42" spans="6:30" ht="15">
      <c r="F42" s="11"/>
      <c r="G42" s="91" t="s">
        <v>62</v>
      </c>
      <c r="H42" s="91"/>
      <c r="I42" s="91" t="s">
        <v>59</v>
      </c>
      <c r="J42" s="91"/>
      <c r="K42" s="12"/>
      <c r="L42" s="91" t="s">
        <v>62</v>
      </c>
      <c r="M42" s="91"/>
      <c r="N42" s="91" t="s">
        <v>60</v>
      </c>
      <c r="O42" s="92"/>
      <c r="P42" s="28"/>
      <c r="Q42" s="35" t="s">
        <v>7</v>
      </c>
      <c r="R42" s="36">
        <v>2</v>
      </c>
      <c r="S42" s="15">
        <v>0.14</v>
      </c>
      <c r="T42" s="13"/>
      <c r="V42" s="35" t="s">
        <v>17</v>
      </c>
      <c r="W42" s="12">
        <v>1</v>
      </c>
      <c r="X42" s="12"/>
      <c r="Y42" s="15">
        <v>0.03</v>
      </c>
      <c r="Z42" s="15"/>
      <c r="AA42" s="15">
        <v>0.07</v>
      </c>
      <c r="AB42" s="15"/>
      <c r="AC42" s="15">
        <v>0.1</v>
      </c>
      <c r="AD42" s="10"/>
    </row>
    <row r="43" spans="6:30" ht="15">
      <c r="F43" s="11"/>
      <c r="G43" s="74" t="s">
        <v>4</v>
      </c>
      <c r="H43" s="74" t="s">
        <v>5</v>
      </c>
      <c r="I43" s="74" t="s">
        <v>4</v>
      </c>
      <c r="J43" s="74" t="s">
        <v>5</v>
      </c>
      <c r="K43" s="79"/>
      <c r="L43" s="74" t="s">
        <v>4</v>
      </c>
      <c r="M43" s="74" t="s">
        <v>5</v>
      </c>
      <c r="N43" s="74" t="s">
        <v>4</v>
      </c>
      <c r="O43" s="75" t="s">
        <v>5</v>
      </c>
      <c r="P43" s="36"/>
      <c r="Q43" s="35" t="s">
        <v>8</v>
      </c>
      <c r="R43" s="36">
        <v>3</v>
      </c>
      <c r="S43" s="15">
        <v>0.13</v>
      </c>
      <c r="T43" s="13"/>
      <c r="V43" s="35" t="s">
        <v>18</v>
      </c>
      <c r="W43" s="12">
        <v>2</v>
      </c>
      <c r="X43" s="12"/>
      <c r="Y43" s="15">
        <v>0.03</v>
      </c>
      <c r="Z43" s="15"/>
      <c r="AA43" s="15">
        <v>0.07</v>
      </c>
      <c r="AB43" s="15"/>
      <c r="AC43" s="15">
        <v>0.12</v>
      </c>
      <c r="AD43" s="10"/>
    </row>
    <row r="44" spans="6:30" ht="15">
      <c r="F44" s="30" t="s">
        <v>43</v>
      </c>
      <c r="G44" s="77">
        <f>IF(AND(I3="APR-SEP",H3="Weekday",D24="Path"),"X","")</f>
      </c>
      <c r="H44" s="77">
        <f>IF(AND(I3="APR-SEP",H3="Weekend",D24="Path"),"X","")</f>
      </c>
      <c r="I44" s="77" t="str">
        <f>IF(AND(I3="APR-SEP",H3="Weekday",D24="Street/Sidewalk (Med-High Density)"),"X","")</f>
        <v>X</v>
      </c>
      <c r="J44" s="77">
        <f>IF(AND(I3="APR-SEP",H3="Weekend",D24="Street/Sidewalk (Med-High Density)"),"X","")</f>
      </c>
      <c r="K44" s="77"/>
      <c r="L44" s="77">
        <f>IF(AND(I3="OCT-MAR",H3="Weekday",D24="Path"),"X","")</f>
      </c>
      <c r="M44" s="77">
        <f>IF(AND(I3="OCT-MAR",H3="Weekend",D24="Path"),"X","")</f>
      </c>
      <c r="N44" s="77">
        <f>IF(AND(I3="OCT-MAR",H3="Weekday",D24="Street/Sidewalk (Med-High Density)"),"X","")</f>
      </c>
      <c r="O44" s="78">
        <f>IF(AND(I3="OCT-MAR",H3="Weekend",D24="Street/Sidewalk (Med-High Density)"),"X","")</f>
      </c>
      <c r="P44" s="31"/>
      <c r="Q44" s="35" t="s">
        <v>9</v>
      </c>
      <c r="R44" s="36">
        <v>4</v>
      </c>
      <c r="S44" s="15">
        <v>0.12</v>
      </c>
      <c r="T44" s="13"/>
      <c r="V44" s="35" t="s">
        <v>19</v>
      </c>
      <c r="W44" s="12">
        <v>3</v>
      </c>
      <c r="X44" s="12"/>
      <c r="Y44" s="15">
        <v>0.07</v>
      </c>
      <c r="Z44" s="15"/>
      <c r="AA44" s="15">
        <v>0.08</v>
      </c>
      <c r="AB44" s="15"/>
      <c r="AC44" s="15">
        <v>0.1</v>
      </c>
      <c r="AD44" s="10"/>
    </row>
    <row r="45" spans="6:30" ht="15">
      <c r="F45" s="14">
        <v>600</v>
      </c>
      <c r="G45" s="15">
        <v>0.02</v>
      </c>
      <c r="H45" s="15">
        <v>0.01</v>
      </c>
      <c r="I45" s="15">
        <v>0.01</v>
      </c>
      <c r="J45" s="15">
        <v>0.01</v>
      </c>
      <c r="K45" s="15"/>
      <c r="L45" s="15">
        <v>0.02</v>
      </c>
      <c r="M45" s="15">
        <v>0</v>
      </c>
      <c r="N45" s="15">
        <v>0.01</v>
      </c>
      <c r="O45" s="16">
        <v>0</v>
      </c>
      <c r="P45" s="15"/>
      <c r="Q45" s="35" t="s">
        <v>10</v>
      </c>
      <c r="R45" s="36">
        <v>5</v>
      </c>
      <c r="S45" s="15">
        <v>0.12</v>
      </c>
      <c r="T45" s="13"/>
      <c r="V45" s="35" t="s">
        <v>20</v>
      </c>
      <c r="W45" s="12">
        <v>4</v>
      </c>
      <c r="X45" s="12"/>
      <c r="Y45" s="15">
        <v>0.11</v>
      </c>
      <c r="Z45" s="15"/>
      <c r="AA45" s="15">
        <v>0.08</v>
      </c>
      <c r="AB45" s="15"/>
      <c r="AC45" s="15">
        <v>0.09</v>
      </c>
      <c r="AD45" s="10"/>
    </row>
    <row r="46" spans="6:30" ht="15">
      <c r="F46" s="14">
        <v>700</v>
      </c>
      <c r="G46" s="15">
        <v>0.04</v>
      </c>
      <c r="H46" s="15">
        <v>0.03</v>
      </c>
      <c r="I46" s="15">
        <v>0.02</v>
      </c>
      <c r="J46" s="15">
        <v>0.01</v>
      </c>
      <c r="K46" s="15"/>
      <c r="L46" s="15">
        <v>0.04</v>
      </c>
      <c r="M46" s="15">
        <v>0.02</v>
      </c>
      <c r="N46" s="15">
        <v>0.02</v>
      </c>
      <c r="O46" s="16">
        <v>0.01</v>
      </c>
      <c r="P46" s="15"/>
      <c r="Q46" s="35" t="s">
        <v>11</v>
      </c>
      <c r="R46" s="36">
        <v>6</v>
      </c>
      <c r="S46" s="15">
        <v>0.14</v>
      </c>
      <c r="T46" s="13"/>
      <c r="V46" s="35" t="s">
        <v>21</v>
      </c>
      <c r="W46" s="12">
        <v>5</v>
      </c>
      <c r="X46" s="12"/>
      <c r="Y46" s="15">
        <v>0.11</v>
      </c>
      <c r="Z46" s="15"/>
      <c r="AA46" s="15">
        <v>0.08</v>
      </c>
      <c r="AB46" s="15"/>
      <c r="AC46" s="15">
        <v>0.08</v>
      </c>
      <c r="AD46" s="10"/>
    </row>
    <row r="47" spans="6:30" ht="15">
      <c r="F47" s="14">
        <v>800</v>
      </c>
      <c r="G47" s="15">
        <v>0.07</v>
      </c>
      <c r="H47" s="15">
        <v>0.06</v>
      </c>
      <c r="I47" s="15">
        <v>0.04</v>
      </c>
      <c r="J47" s="15">
        <v>0.03</v>
      </c>
      <c r="K47" s="15"/>
      <c r="L47" s="15">
        <v>0.06</v>
      </c>
      <c r="M47" s="15">
        <v>0.06</v>
      </c>
      <c r="N47" s="15">
        <v>0.03</v>
      </c>
      <c r="O47" s="16">
        <v>0.02</v>
      </c>
      <c r="P47" s="15"/>
      <c r="Q47" s="35" t="s">
        <v>12</v>
      </c>
      <c r="R47" s="36">
        <v>7</v>
      </c>
      <c r="S47" s="15">
        <v>0.18</v>
      </c>
      <c r="T47" s="13"/>
      <c r="V47" s="35" t="s">
        <v>22</v>
      </c>
      <c r="W47" s="12">
        <v>6</v>
      </c>
      <c r="X47" s="12"/>
      <c r="Y47" s="15">
        <v>0.12</v>
      </c>
      <c r="Z47" s="15"/>
      <c r="AA47" s="15">
        <v>0.08</v>
      </c>
      <c r="AB47" s="15"/>
      <c r="AC47" s="15">
        <v>0.08</v>
      </c>
      <c r="AD47" s="10"/>
    </row>
    <row r="48" spans="6:30" ht="15">
      <c r="F48" s="14">
        <v>900</v>
      </c>
      <c r="G48" s="15">
        <v>0.09</v>
      </c>
      <c r="H48" s="15">
        <v>0.09</v>
      </c>
      <c r="I48" s="15">
        <v>0.05</v>
      </c>
      <c r="J48" s="15">
        <v>0.03</v>
      </c>
      <c r="K48" s="15"/>
      <c r="L48" s="15">
        <v>0.07</v>
      </c>
      <c r="M48" s="15">
        <v>0.1</v>
      </c>
      <c r="N48" s="15">
        <v>0.05</v>
      </c>
      <c r="O48" s="16">
        <v>0.04</v>
      </c>
      <c r="P48" s="15"/>
      <c r="Q48" s="11"/>
      <c r="R48" s="12"/>
      <c r="S48" s="58"/>
      <c r="T48" s="13"/>
      <c r="V48" s="35" t="s">
        <v>23</v>
      </c>
      <c r="W48" s="12">
        <v>7</v>
      </c>
      <c r="X48" s="12"/>
      <c r="Y48" s="15">
        <v>0.13</v>
      </c>
      <c r="Z48" s="15"/>
      <c r="AA48" s="15">
        <v>0.12</v>
      </c>
      <c r="AB48" s="15"/>
      <c r="AC48" s="15">
        <v>0.07</v>
      </c>
      <c r="AD48" s="10"/>
    </row>
    <row r="49" spans="6:30" ht="15">
      <c r="F49" s="14">
        <v>1000</v>
      </c>
      <c r="G49" s="15">
        <v>0.09</v>
      </c>
      <c r="H49" s="15">
        <v>0.09</v>
      </c>
      <c r="I49" s="15">
        <v>0.06</v>
      </c>
      <c r="J49" s="15">
        <v>0.05</v>
      </c>
      <c r="K49" s="15"/>
      <c r="L49" s="15">
        <v>0.09</v>
      </c>
      <c r="M49" s="15">
        <v>0.1</v>
      </c>
      <c r="N49" s="15">
        <v>0.06</v>
      </c>
      <c r="O49" s="16">
        <v>0.05</v>
      </c>
      <c r="P49" s="15"/>
      <c r="Q49" s="93" t="s">
        <v>14</v>
      </c>
      <c r="R49" s="94"/>
      <c r="S49" s="94"/>
      <c r="T49" s="95"/>
      <c r="V49" s="35" t="s">
        <v>24</v>
      </c>
      <c r="W49" s="12">
        <v>8</v>
      </c>
      <c r="X49" s="12"/>
      <c r="Y49" s="15">
        <v>0.14</v>
      </c>
      <c r="Z49" s="15"/>
      <c r="AA49" s="15">
        <v>0.16</v>
      </c>
      <c r="AB49" s="15"/>
      <c r="AC49" s="15">
        <v>0.07</v>
      </c>
      <c r="AD49" s="10"/>
    </row>
    <row r="50" spans="6:30" ht="15">
      <c r="F50" s="14">
        <v>1100</v>
      </c>
      <c r="G50" s="15">
        <v>0.09</v>
      </c>
      <c r="H50" s="15">
        <v>0.11</v>
      </c>
      <c r="I50" s="15">
        <v>0.07</v>
      </c>
      <c r="J50" s="15">
        <v>0.06</v>
      </c>
      <c r="K50" s="15"/>
      <c r="L50" s="15">
        <v>0.09</v>
      </c>
      <c r="M50" s="15">
        <v>0.11</v>
      </c>
      <c r="N50" s="15">
        <v>0.08</v>
      </c>
      <c r="O50" s="16">
        <v>0.08</v>
      </c>
      <c r="P50" s="15"/>
      <c r="V50" s="35" t="s">
        <v>25</v>
      </c>
      <c r="W50" s="12">
        <v>9</v>
      </c>
      <c r="X50" s="12"/>
      <c r="Y50" s="15">
        <v>0.11</v>
      </c>
      <c r="Z50" s="15"/>
      <c r="AA50" s="15">
        <v>0.08</v>
      </c>
      <c r="AB50" s="15"/>
      <c r="AC50" s="15">
        <v>0.06</v>
      </c>
      <c r="AD50" s="10"/>
    </row>
    <row r="51" spans="6:30" ht="15">
      <c r="F51" s="14">
        <v>1200</v>
      </c>
      <c r="G51" s="15">
        <v>0.08</v>
      </c>
      <c r="H51" s="15">
        <v>0.1</v>
      </c>
      <c r="I51" s="15">
        <v>0.09</v>
      </c>
      <c r="J51" s="15">
        <v>0.07</v>
      </c>
      <c r="K51" s="15"/>
      <c r="L51" s="15">
        <v>0.09</v>
      </c>
      <c r="M51" s="15">
        <v>0.11</v>
      </c>
      <c r="N51" s="15">
        <v>0.09</v>
      </c>
      <c r="O51" s="16">
        <v>0.1</v>
      </c>
      <c r="P51" s="15"/>
      <c r="V51" s="35" t="s">
        <v>26</v>
      </c>
      <c r="W51" s="12">
        <v>10</v>
      </c>
      <c r="X51" s="12"/>
      <c r="Y51" s="15">
        <v>0.06</v>
      </c>
      <c r="Z51" s="15"/>
      <c r="AA51" s="15">
        <v>0.06</v>
      </c>
      <c r="AB51" s="15"/>
      <c r="AC51" s="15">
        <v>0.07</v>
      </c>
      <c r="AD51" s="10"/>
    </row>
    <row r="52" spans="6:30" ht="15">
      <c r="F52" s="14">
        <v>1300</v>
      </c>
      <c r="G52" s="15">
        <v>0.07</v>
      </c>
      <c r="H52" s="15">
        <v>0.09</v>
      </c>
      <c r="I52" s="15">
        <v>0.09</v>
      </c>
      <c r="J52" s="15">
        <v>0.07</v>
      </c>
      <c r="K52" s="15"/>
      <c r="L52" s="15">
        <v>0.09</v>
      </c>
      <c r="M52" s="15">
        <v>0.1</v>
      </c>
      <c r="N52" s="15">
        <v>0.1</v>
      </c>
      <c r="O52" s="16">
        <v>0.13</v>
      </c>
      <c r="P52" s="15"/>
      <c r="V52" s="35" t="s">
        <v>27</v>
      </c>
      <c r="W52" s="12">
        <v>11</v>
      </c>
      <c r="X52" s="12"/>
      <c r="Y52" s="15">
        <v>0.06</v>
      </c>
      <c r="Z52" s="15"/>
      <c r="AA52" s="15">
        <v>0.06</v>
      </c>
      <c r="AB52" s="15"/>
      <c r="AC52" s="15">
        <v>0.08</v>
      </c>
      <c r="AD52" s="10"/>
    </row>
    <row r="53" spans="6:30" ht="15">
      <c r="F53" s="14">
        <v>1400</v>
      </c>
      <c r="G53" s="15">
        <v>0.07</v>
      </c>
      <c r="H53" s="15">
        <v>0.08</v>
      </c>
      <c r="I53" s="15">
        <v>0.08</v>
      </c>
      <c r="J53" s="15">
        <v>0.09</v>
      </c>
      <c r="K53" s="15"/>
      <c r="L53" s="15">
        <v>0.09</v>
      </c>
      <c r="M53" s="15">
        <v>0.1</v>
      </c>
      <c r="N53" s="15">
        <v>0.09</v>
      </c>
      <c r="O53" s="16">
        <v>0.11</v>
      </c>
      <c r="P53" s="15"/>
      <c r="V53" s="35" t="s">
        <v>28</v>
      </c>
      <c r="W53" s="12">
        <v>12</v>
      </c>
      <c r="X53" s="12"/>
      <c r="Y53" s="15">
        <v>0.03</v>
      </c>
      <c r="Z53" s="15"/>
      <c r="AA53" s="15">
        <v>0.06</v>
      </c>
      <c r="AB53" s="15"/>
      <c r="AC53" s="15">
        <v>0.08</v>
      </c>
      <c r="AD53" s="10"/>
    </row>
    <row r="54" spans="6:30" ht="15">
      <c r="F54" s="14">
        <v>1500</v>
      </c>
      <c r="G54" s="15">
        <v>0.07</v>
      </c>
      <c r="H54" s="15">
        <v>0.08</v>
      </c>
      <c r="I54" s="15">
        <v>0.08</v>
      </c>
      <c r="J54" s="15">
        <v>0.09</v>
      </c>
      <c r="K54" s="15"/>
      <c r="L54" s="15">
        <v>0.08</v>
      </c>
      <c r="M54" s="15">
        <v>0.1</v>
      </c>
      <c r="N54" s="15">
        <v>0.08</v>
      </c>
      <c r="O54" s="16">
        <v>0.08</v>
      </c>
      <c r="P54" s="15"/>
      <c r="V54" s="22"/>
      <c r="W54" s="19"/>
      <c r="X54" s="19"/>
      <c r="Y54" s="18"/>
      <c r="Z54" s="19"/>
      <c r="AA54" s="18"/>
      <c r="AB54" s="19"/>
      <c r="AC54" s="18"/>
      <c r="AD54" s="23"/>
    </row>
    <row r="55" spans="6:16" ht="15">
      <c r="F55" s="14">
        <v>1600</v>
      </c>
      <c r="G55" s="15">
        <v>0.07</v>
      </c>
      <c r="H55" s="15">
        <v>0.07</v>
      </c>
      <c r="I55" s="15">
        <v>0.07</v>
      </c>
      <c r="J55" s="15">
        <v>0.09</v>
      </c>
      <c r="K55" s="15"/>
      <c r="L55" s="15">
        <v>0.08</v>
      </c>
      <c r="M55" s="15">
        <v>0.08</v>
      </c>
      <c r="N55" s="15">
        <v>0.07</v>
      </c>
      <c r="O55" s="16">
        <v>0.07</v>
      </c>
      <c r="P55" s="15"/>
    </row>
    <row r="56" spans="6:16" ht="15">
      <c r="F56" s="14">
        <v>1700</v>
      </c>
      <c r="G56" s="15">
        <v>0.07</v>
      </c>
      <c r="H56" s="15">
        <v>0.06</v>
      </c>
      <c r="I56" s="15">
        <v>0.07</v>
      </c>
      <c r="J56" s="15">
        <v>0.08</v>
      </c>
      <c r="K56" s="15"/>
      <c r="L56" s="15">
        <v>0.07</v>
      </c>
      <c r="M56" s="15">
        <v>0.05</v>
      </c>
      <c r="N56" s="15">
        <v>0.06</v>
      </c>
      <c r="O56" s="16">
        <v>0.06</v>
      </c>
      <c r="P56" s="15"/>
    </row>
    <row r="57" spans="6:16" ht="15">
      <c r="F57" s="14">
        <v>1800</v>
      </c>
      <c r="G57" s="15">
        <v>0.07</v>
      </c>
      <c r="H57" s="15">
        <v>0.05</v>
      </c>
      <c r="I57" s="15">
        <v>0.07</v>
      </c>
      <c r="J57" s="15">
        <v>0.08</v>
      </c>
      <c r="K57" s="15"/>
      <c r="L57" s="15">
        <v>0.06</v>
      </c>
      <c r="M57" s="15">
        <v>0.03</v>
      </c>
      <c r="N57" s="15">
        <v>0.07</v>
      </c>
      <c r="O57" s="16">
        <v>0.06</v>
      </c>
      <c r="P57" s="15"/>
    </row>
    <row r="58" spans="6:16" ht="15">
      <c r="F58" s="14">
        <v>1900</v>
      </c>
      <c r="G58" s="15">
        <v>0.05</v>
      </c>
      <c r="H58" s="15">
        <v>0.04</v>
      </c>
      <c r="I58" s="15">
        <v>0.07</v>
      </c>
      <c r="J58" s="15">
        <v>0.08</v>
      </c>
      <c r="K58" s="15"/>
      <c r="L58" s="15">
        <v>0.04</v>
      </c>
      <c r="M58" s="15">
        <v>0.02</v>
      </c>
      <c r="N58" s="15">
        <v>0.07</v>
      </c>
      <c r="O58" s="16">
        <v>0.06</v>
      </c>
      <c r="P58" s="15"/>
    </row>
    <row r="59" spans="6:16" ht="15">
      <c r="F59" s="14">
        <v>2000</v>
      </c>
      <c r="G59" s="15">
        <v>0.04</v>
      </c>
      <c r="H59" s="15">
        <v>0.03</v>
      </c>
      <c r="I59" s="15">
        <v>0.07</v>
      </c>
      <c r="J59" s="15">
        <v>0.08</v>
      </c>
      <c r="K59" s="15"/>
      <c r="L59" s="15">
        <v>0.02</v>
      </c>
      <c r="M59" s="15">
        <v>0.01</v>
      </c>
      <c r="N59" s="15">
        <v>0.06</v>
      </c>
      <c r="O59" s="16">
        <v>0.06</v>
      </c>
      <c r="P59" s="15"/>
    </row>
    <row r="60" spans="6:16" ht="15">
      <c r="F60" s="17">
        <v>2100</v>
      </c>
      <c r="G60" s="18">
        <v>0.02</v>
      </c>
      <c r="H60" s="18">
        <v>0.02</v>
      </c>
      <c r="I60" s="18">
        <v>0.06</v>
      </c>
      <c r="J60" s="18">
        <v>0.08</v>
      </c>
      <c r="K60" s="18"/>
      <c r="L60" s="18">
        <v>0.02</v>
      </c>
      <c r="M60" s="18">
        <v>0.01</v>
      </c>
      <c r="N60" s="18">
        <v>0.05</v>
      </c>
      <c r="O60" s="20">
        <v>0.05</v>
      </c>
      <c r="P60" s="15"/>
    </row>
  </sheetData>
  <sheetProtection password="EF64" sheet="1"/>
  <mergeCells count="12">
    <mergeCell ref="Q38:T38"/>
    <mergeCell ref="G40:J40"/>
    <mergeCell ref="L40:O40"/>
    <mergeCell ref="V40:W40"/>
    <mergeCell ref="G41:J41"/>
    <mergeCell ref="L41:O41"/>
    <mergeCell ref="Y41:Z41"/>
    <mergeCell ref="G42:H42"/>
    <mergeCell ref="I42:J42"/>
    <mergeCell ref="L42:M42"/>
    <mergeCell ref="N42:O42"/>
    <mergeCell ref="Q49:T49"/>
  </mergeCells>
  <conditionalFormatting sqref="S41:S47">
    <cfRule type="expression" priority="3" dxfId="0" stopIfTrue="1">
      <formula>IF($R41=$F$3,TRUE,FALSE)</formula>
    </cfRule>
  </conditionalFormatting>
  <conditionalFormatting sqref="Y42:AC53">
    <cfRule type="expression" priority="5" dxfId="0" stopIfTrue="1">
      <formula>IF(AND($W42=$G$3,Y$40=$D$25),TRUE,FALSE)</formula>
    </cfRule>
  </conditionalFormatting>
  <conditionalFormatting sqref="G45:P60">
    <cfRule type="expression" priority="6" dxfId="0" stopIfTrue="1">
      <formula>IF(AND(OR($F45=$J$3,$F45=$J$3+100),G$44="X"),TRUE,FALSE)</formula>
    </cfRule>
  </conditionalFormatting>
  <dataValidations count="4">
    <dataValidation type="list" allowBlank="1" showInputMessage="1" showErrorMessage="1" error="Please select CANCEL and then choose one of the choices from the drop-down list." sqref="D23:E23">
      <formula1>$N$3:$N$17</formula1>
    </dataValidation>
    <dataValidation type="date" allowBlank="1" showInputMessage="1" showErrorMessage="1" error="Please hit CANCEL and enter a valid date." sqref="D22:E22">
      <formula1>18264</formula1>
      <formula2>73051</formula2>
    </dataValidation>
    <dataValidation type="list" allowBlank="1" showInputMessage="1" showErrorMessage="1" error="Please select CANCEL and then choose one of the choices from the drop-down list.&#10;" sqref="D24:E24">
      <formula1>$K$3:$K$4</formula1>
    </dataValidation>
    <dataValidation type="list" allowBlank="1" showInputMessage="1" showErrorMessage="1" error="Please select CANCEL and then choose one of the choices from the drop-down list." sqref="D25:E27">
      <formula1>$L$3:$L$5</formula1>
    </dataValidation>
  </dataValidations>
  <printOptions/>
  <pageMargins left="0.7" right="0.7" top="0.75" bottom="0.75" header="0.3" footer="0.3"/>
  <pageSetup horizontalDpi="600" verticalDpi="600" orientation="portrait" r:id="rId1"/>
  <ignoredErrors>
    <ignoredError sqref="D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 Workstation 2</dc:creator>
  <cp:keywords/>
  <dc:description/>
  <cp:lastModifiedBy>mattberkow</cp:lastModifiedBy>
  <cp:lastPrinted>2011-02-19T00:52:56Z</cp:lastPrinted>
  <dcterms:created xsi:type="dcterms:W3CDTF">2008-09-08T22:00:22Z</dcterms:created>
  <dcterms:modified xsi:type="dcterms:W3CDTF">2012-01-09T19:59:16Z</dcterms:modified>
  <cp:category/>
  <cp:version/>
  <cp:contentType/>
  <cp:contentStatus/>
</cp:coreProperties>
</file>